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1460" windowHeight="6096" activeTab="0"/>
  </bookViews>
  <sheets>
    <sheet name="Советская 86 корп1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<sst xmlns="http://schemas.openxmlformats.org/spreadsheetml/2006/main" count="61" uniqueCount="51">
  <si>
    <t>Итого</t>
  </si>
  <si>
    <t>Стоимость</t>
  </si>
  <si>
    <t>Утверждаю</t>
  </si>
  <si>
    <t>Ген.директор ООО "Жилкомцентр"</t>
  </si>
  <si>
    <t>Исп. Кадилова М.В.</t>
  </si>
  <si>
    <t>в тч. Подъезды</t>
  </si>
  <si>
    <t xml:space="preserve">        Придомовая территория </t>
  </si>
  <si>
    <t>Общая площадь квартир, м2</t>
  </si>
  <si>
    <t>Количество квартир, ед.</t>
  </si>
  <si>
    <t xml:space="preserve">Отчисления </t>
  </si>
  <si>
    <t>Материалы</t>
  </si>
  <si>
    <t xml:space="preserve">НДС </t>
  </si>
  <si>
    <t>Всего</t>
  </si>
  <si>
    <t>Норма 1ч</t>
  </si>
  <si>
    <t>ССЧ, чел.</t>
  </si>
  <si>
    <t>Электрик</t>
  </si>
  <si>
    <t>С / сантехник</t>
  </si>
  <si>
    <t>кол. кв</t>
  </si>
  <si>
    <t>Общеэкспл, накладные расходы</t>
  </si>
  <si>
    <t>Плата за содержание жилья, руб.  в мес</t>
  </si>
  <si>
    <t>Плата за содержание жилья, руб.за м2 в мес</t>
  </si>
  <si>
    <t>тверд покр, м2</t>
  </si>
  <si>
    <t xml:space="preserve">газоны, м2 </t>
  </si>
  <si>
    <t>Площадь</t>
  </si>
  <si>
    <t>уборочн.,м2</t>
  </si>
  <si>
    <t>Ст-ть 0,70</t>
  </si>
  <si>
    <t>руб.</t>
  </si>
  <si>
    <t>Коэф неявки</t>
  </si>
  <si>
    <t>на 1 кв.м.</t>
  </si>
  <si>
    <t>в мес., руб.</t>
  </si>
  <si>
    <t>в мес.</t>
  </si>
  <si>
    <t xml:space="preserve"> руб.</t>
  </si>
  <si>
    <t>в год,руб.</t>
  </si>
  <si>
    <t>май-дек.</t>
  </si>
  <si>
    <t>2011г.</t>
  </si>
  <si>
    <t>( в т.ч за май-2,35)</t>
  </si>
  <si>
    <t>Плата за содержание жилья, руб.  в период май-дек,руб.</t>
  </si>
  <si>
    <t>1. Санитарное содержание мест общ.пользов</t>
  </si>
  <si>
    <t>ВСЕГО</t>
  </si>
  <si>
    <t>__________________/ Александрова Л.Н.</t>
  </si>
  <si>
    <t>2.Дератизация подвалов(1раз в полугодие)</t>
  </si>
  <si>
    <t>Заработная плата (3978руб*1,2*1,079)</t>
  </si>
  <si>
    <t>Заработная плата (3978руб.*1,73*1,079)</t>
  </si>
  <si>
    <t>Смета затрат на содержание МКД №86/1 ул.Советская, п.Кугеси</t>
  </si>
  <si>
    <t>212,7 м2</t>
  </si>
  <si>
    <t>4.Тех обслуж. внутридомового инженерного оборудования</t>
  </si>
  <si>
    <t>5.Затраты на управленческие расходы</t>
  </si>
  <si>
    <t>6.Текущий ремонт</t>
  </si>
  <si>
    <t>3. Вывоз ТБО и КГМ</t>
  </si>
  <si>
    <t>797,9 м2</t>
  </si>
  <si>
    <t>Ст-ть (0,66+0,04)=0,70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</si>
</sst>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42.375" style="0" customWidth="1"/>
    <col min="2" max="2" width="14.75390625" style="0" customWidth="1"/>
    <col min="3" max="3" width="10.875" style="0" customWidth="1"/>
    <col min="5" max="5" width="11.375" style="0" customWidth="1"/>
    <col min="7" max="7" width="10.75390625" style="0" customWidth="1"/>
    <col min="8" max="8" width="13.25390625" style="0" customWidth="1"/>
    <col min="9" max="9" width="11.75390625" style="0" customWidth="1"/>
  </cols>
  <sheetData>
    <row r="1" spans="6:9" ht="12.75">
      <c r="F1" s="15" t="s">
        <v>2</v>
      </c>
      <c r="G1" s="15"/>
      <c r="H1" s="15"/>
      <c r="I1" s="15"/>
    </row>
    <row r="2" spans="6:9" ht="12.75">
      <c r="F2" s="15" t="s">
        <v>3</v>
      </c>
      <c r="G2" s="15"/>
      <c r="H2" s="15"/>
      <c r="I2" s="15"/>
    </row>
    <row r="3" spans="6:9" ht="12.75">
      <c r="F3" s="15" t="s">
        <v>39</v>
      </c>
      <c r="G3" s="15"/>
      <c r="H3" s="15"/>
      <c r="I3" s="15"/>
    </row>
    <row r="5" spans="1:9" ht="15">
      <c r="A5" s="16" t="s">
        <v>43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17" t="s">
        <v>7</v>
      </c>
      <c r="B7" s="17"/>
      <c r="C7" s="2">
        <v>797.9</v>
      </c>
      <c r="D7" s="2"/>
      <c r="E7" s="2"/>
      <c r="F7" s="2"/>
      <c r="G7" s="2"/>
      <c r="H7" s="2"/>
      <c r="I7" s="2"/>
    </row>
    <row r="8" spans="1:9" ht="12.75">
      <c r="A8" s="17" t="s">
        <v>8</v>
      </c>
      <c r="B8" s="17"/>
      <c r="C8" s="2">
        <v>25</v>
      </c>
      <c r="D8" s="2"/>
      <c r="E8" s="2"/>
      <c r="F8" s="2"/>
      <c r="G8" s="2"/>
      <c r="H8" s="2"/>
      <c r="I8" s="2"/>
    </row>
    <row r="9" spans="1:9" ht="12.75">
      <c r="A9" s="17" t="s">
        <v>20</v>
      </c>
      <c r="B9" s="17"/>
      <c r="C9" s="2">
        <v>10.5</v>
      </c>
      <c r="D9" s="15" t="s">
        <v>35</v>
      </c>
      <c r="E9" s="15"/>
      <c r="F9" s="2"/>
      <c r="G9" s="2"/>
      <c r="H9" s="2"/>
      <c r="I9" s="2"/>
    </row>
    <row r="10" spans="1:9" ht="12.75">
      <c r="A10" s="17" t="s">
        <v>19</v>
      </c>
      <c r="B10" s="17"/>
      <c r="C10" s="11">
        <f>C9*C7</f>
        <v>8377.949999999999</v>
      </c>
      <c r="D10" s="4" t="s">
        <v>36</v>
      </c>
      <c r="E10" s="4"/>
      <c r="F10" s="2"/>
      <c r="G10" s="2"/>
      <c r="H10" s="2"/>
      <c r="I10" s="1">
        <f>C10*7+C7*2.35</f>
        <v>60520.715</v>
      </c>
    </row>
    <row r="12" spans="1:9" ht="12.75">
      <c r="A12" s="8" t="s">
        <v>37</v>
      </c>
      <c r="B12" s="15" t="s">
        <v>23</v>
      </c>
      <c r="C12" s="15"/>
      <c r="D12" t="s">
        <v>13</v>
      </c>
      <c r="E12" t="s">
        <v>27</v>
      </c>
      <c r="F12" t="s">
        <v>14</v>
      </c>
      <c r="G12" s="12" t="s">
        <v>1</v>
      </c>
      <c r="H12" s="12" t="s">
        <v>1</v>
      </c>
      <c r="I12" s="13" t="s">
        <v>1</v>
      </c>
    </row>
    <row r="13" spans="1:9" ht="12.75">
      <c r="A13" t="s">
        <v>5</v>
      </c>
      <c r="B13" t="s">
        <v>24</v>
      </c>
      <c r="C13">
        <v>266.4</v>
      </c>
      <c r="D13">
        <v>790</v>
      </c>
      <c r="E13">
        <v>1.12</v>
      </c>
      <c r="F13" s="5">
        <f>C13/D13*E13</f>
        <v>0.37768101265822784</v>
      </c>
      <c r="G13" s="12" t="s">
        <v>30</v>
      </c>
      <c r="H13" s="12" t="s">
        <v>32</v>
      </c>
      <c r="I13" s="13" t="s">
        <v>28</v>
      </c>
    </row>
    <row r="14" spans="1:9" ht="12.75">
      <c r="A14" t="s">
        <v>6</v>
      </c>
      <c r="B14" t="s">
        <v>21</v>
      </c>
      <c r="C14">
        <v>295.2</v>
      </c>
      <c r="D14">
        <v>2860</v>
      </c>
      <c r="E14">
        <v>1.12</v>
      </c>
      <c r="F14" s="5">
        <f>C14/D14*E14</f>
        <v>0.1156027972027972</v>
      </c>
      <c r="G14" s="12" t="s">
        <v>31</v>
      </c>
      <c r="H14" s="12" t="s">
        <v>33</v>
      </c>
      <c r="I14" s="13" t="s">
        <v>29</v>
      </c>
    </row>
    <row r="15" spans="2:9" ht="12.75">
      <c r="B15" t="s">
        <v>22</v>
      </c>
      <c r="C15">
        <v>203.7</v>
      </c>
      <c r="D15">
        <v>2340</v>
      </c>
      <c r="E15">
        <v>1.12</v>
      </c>
      <c r="F15" s="5">
        <f>C15/D15*E15/12*7</f>
        <v>0.05687350427350427</v>
      </c>
      <c r="G15" s="14"/>
      <c r="H15" s="12" t="s">
        <v>34</v>
      </c>
      <c r="I15" s="13"/>
    </row>
    <row r="16" spans="2:7" ht="12.75">
      <c r="B16" t="s">
        <v>0</v>
      </c>
      <c r="F16" s="5">
        <f>SUM(F13:F15)</f>
        <v>0.5501573141345293</v>
      </c>
      <c r="G16" s="5"/>
    </row>
    <row r="17" spans="1:7" ht="12.75">
      <c r="A17" t="s">
        <v>41</v>
      </c>
      <c r="G17" s="1">
        <f>F16*3978*1.2*1.079</f>
        <v>2833.703200178043</v>
      </c>
    </row>
    <row r="18" spans="1:7" ht="12.75">
      <c r="A18" t="s">
        <v>9</v>
      </c>
      <c r="G18" s="1">
        <f>G17*34.2/100</f>
        <v>969.1264944608909</v>
      </c>
    </row>
    <row r="19" spans="1:7" ht="12.75">
      <c r="A19" t="s">
        <v>10</v>
      </c>
      <c r="G19" s="1">
        <f>144*F13+(F15+F14)*182</f>
        <v>85.77675269147167</v>
      </c>
    </row>
    <row r="20" spans="1:7" ht="12.75">
      <c r="A20" t="s">
        <v>18</v>
      </c>
      <c r="G20" s="1">
        <f>(G17+G18+G19)/100*8</f>
        <v>311.0885157864324</v>
      </c>
    </row>
    <row r="21" spans="1:7" ht="12.75">
      <c r="A21" t="s">
        <v>11</v>
      </c>
      <c r="G21" s="1">
        <f>(G17+G18+G19+G20)/100*18</f>
        <v>755.9450933610309</v>
      </c>
    </row>
    <row r="22" spans="1:9" ht="12.75">
      <c r="A22" t="s">
        <v>12</v>
      </c>
      <c r="E22" s="6"/>
      <c r="G22" s="6">
        <f>SUM(G17:G21)</f>
        <v>4955.640056477869</v>
      </c>
      <c r="H22" s="6">
        <f>G22*7</f>
        <v>34689.48039534508</v>
      </c>
      <c r="I22" s="6">
        <f>G22/C7</f>
        <v>6.210853561195474</v>
      </c>
    </row>
    <row r="23" ht="12.75">
      <c r="H23" s="1"/>
    </row>
    <row r="24" spans="1:9" ht="12.75">
      <c r="A24" s="8" t="s">
        <v>40</v>
      </c>
      <c r="B24" t="s">
        <v>44</v>
      </c>
      <c r="C24" t="s">
        <v>25</v>
      </c>
      <c r="D24" s="9" t="s">
        <v>26</v>
      </c>
      <c r="G24" s="6">
        <f>H24/7</f>
        <v>21.27</v>
      </c>
      <c r="H24" s="6">
        <f>0.7*212.7</f>
        <v>148.89</v>
      </c>
      <c r="I24" s="6">
        <f>G24/C7</f>
        <v>0.026657475874169695</v>
      </c>
    </row>
    <row r="25" spans="1:9" ht="12.75">
      <c r="A25" s="8" t="s">
        <v>48</v>
      </c>
      <c r="B25" t="s">
        <v>49</v>
      </c>
      <c r="C25" t="s">
        <v>50</v>
      </c>
      <c r="D25" s="9"/>
      <c r="E25" t="s">
        <v>26</v>
      </c>
      <c r="G25" s="6">
        <f>C7*0.7</f>
        <v>558.53</v>
      </c>
      <c r="H25" s="6">
        <f>G25*7</f>
        <v>3909.71</v>
      </c>
      <c r="I25" s="6">
        <f>G25/C7</f>
        <v>0.7</v>
      </c>
    </row>
    <row r="26" spans="1:8" ht="12.75">
      <c r="A26" s="8" t="s">
        <v>45</v>
      </c>
      <c r="H26" s="1"/>
    </row>
    <row r="27" spans="4:8" ht="12.75">
      <c r="D27" s="2" t="str">
        <f>D12</f>
        <v>Норма 1ч</v>
      </c>
      <c r="E27" t="str">
        <f>F12</f>
        <v>ССЧ, чел.</v>
      </c>
      <c r="H27" s="1"/>
    </row>
    <row r="28" spans="1:8" ht="12.75">
      <c r="A28" s="7" t="s">
        <v>16</v>
      </c>
      <c r="B28" s="7" t="s">
        <v>17</v>
      </c>
      <c r="C28">
        <v>25</v>
      </c>
      <c r="D28">
        <v>450</v>
      </c>
      <c r="E28" s="5">
        <f>C28/D28</f>
        <v>0.05555555555555555</v>
      </c>
      <c r="H28" s="1"/>
    </row>
    <row r="29" spans="1:8" ht="12.75">
      <c r="A29" s="7" t="s">
        <v>15</v>
      </c>
      <c r="B29" s="7" t="s">
        <v>17</v>
      </c>
      <c r="C29">
        <v>25</v>
      </c>
      <c r="D29">
        <v>2350</v>
      </c>
      <c r="E29" s="5">
        <f>C29/D29</f>
        <v>0.010638297872340425</v>
      </c>
      <c r="H29" s="1"/>
    </row>
    <row r="30" spans="1:8" ht="12.75">
      <c r="A30" s="7"/>
      <c r="B30" s="7" t="s">
        <v>0</v>
      </c>
      <c r="E30" s="5">
        <f>SUM(E28:E29)</f>
        <v>0.06619385342789598</v>
      </c>
      <c r="H30" s="1"/>
    </row>
    <row r="31" spans="1:8" ht="12.75">
      <c r="A31" t="s">
        <v>42</v>
      </c>
      <c r="G31" s="1">
        <f>E30*3978*1.73*1.079</f>
        <v>491.5299557446808</v>
      </c>
      <c r="H31" s="1"/>
    </row>
    <row r="32" spans="1:8" ht="12.75">
      <c r="A32" t="s">
        <v>9</v>
      </c>
      <c r="G32" s="1">
        <f>G31*34.2/100</f>
        <v>168.10324486468085</v>
      </c>
      <c r="H32" s="1"/>
    </row>
    <row r="33" spans="1:8" ht="12.75">
      <c r="A33" t="s">
        <v>10</v>
      </c>
      <c r="G33" s="1">
        <f>56*E28+88*E29+1*C7/12</f>
        <v>70.53894799054373</v>
      </c>
      <c r="H33" s="1"/>
    </row>
    <row r="34" spans="1:8" ht="12.75">
      <c r="A34" t="s">
        <v>18</v>
      </c>
      <c r="G34" s="1">
        <f>(G31+G32+G33)*8/100</f>
        <v>58.41377188799243</v>
      </c>
      <c r="H34" s="1"/>
    </row>
    <row r="35" spans="1:8" ht="12.75">
      <c r="A35" t="s">
        <v>11</v>
      </c>
      <c r="G35" s="1">
        <f>(G31+G32+G33+G34)*18/100</f>
        <v>141.9454656878216</v>
      </c>
      <c r="H35" s="1"/>
    </row>
    <row r="36" spans="1:9" ht="12.75">
      <c r="A36" t="s">
        <v>12</v>
      </c>
      <c r="E36" s="6"/>
      <c r="G36" s="6">
        <f>G31+G32+G33+G34+G35</f>
        <v>930.5313861757195</v>
      </c>
      <c r="H36" s="6">
        <f>G36*7</f>
        <v>6513.719703230036</v>
      </c>
      <c r="I36" s="6">
        <f>G36/C7</f>
        <v>1.16622557485364</v>
      </c>
    </row>
    <row r="37" ht="12.75">
      <c r="H37" s="1"/>
    </row>
    <row r="38" spans="1:9" ht="12.75">
      <c r="A38" s="8" t="s">
        <v>46</v>
      </c>
      <c r="G38" s="6">
        <f>2.35*C7</f>
        <v>1875.065</v>
      </c>
      <c r="H38" s="10">
        <f>G38*8</f>
        <v>15000.52</v>
      </c>
      <c r="I38" s="8">
        <f>G38/C7</f>
        <v>2.35</v>
      </c>
    </row>
    <row r="39" spans="1:9" ht="12.75">
      <c r="A39" s="8" t="s">
        <v>47</v>
      </c>
      <c r="G39" s="6">
        <v>36.91</v>
      </c>
      <c r="H39" s="6">
        <v>258.4</v>
      </c>
      <c r="I39" s="6">
        <f>H39/C7/7</f>
        <v>0.04626430093280576</v>
      </c>
    </row>
    <row r="40" ht="12.75">
      <c r="H40" s="1"/>
    </row>
    <row r="41" spans="1:9" ht="12.75">
      <c r="A41" s="8" t="s">
        <v>38</v>
      </c>
      <c r="B41" s="8"/>
      <c r="C41" s="8"/>
      <c r="D41" s="8"/>
      <c r="E41" s="6"/>
      <c r="F41" s="8"/>
      <c r="G41" s="6">
        <f>G22+G24+G25+G36+G38+G39</f>
        <v>8377.946442653589</v>
      </c>
      <c r="H41" s="6">
        <f>H22+H24+H25+H36+H38+H39</f>
        <v>60520.72009857512</v>
      </c>
      <c r="I41" s="6">
        <f>I22+I24+I25+I36+I38+I39</f>
        <v>10.500000912856091</v>
      </c>
    </row>
    <row r="43" ht="12.75">
      <c r="A43" s="3" t="s">
        <v>4</v>
      </c>
    </row>
  </sheetData>
  <mergeCells count="10">
    <mergeCell ref="A10:B10"/>
    <mergeCell ref="B12:C12"/>
    <mergeCell ref="A7:B7"/>
    <mergeCell ref="A8:B8"/>
    <mergeCell ref="A9:B9"/>
    <mergeCell ref="D9:E9"/>
    <mergeCell ref="F1:I1"/>
    <mergeCell ref="F2:I2"/>
    <mergeCell ref="F3:I3"/>
    <mergeCell ref="A5:I5"/>
  </mergeCells>
  <printOptions/>
  <pageMargins left="0.75" right="0.36" top="0.5" bottom="0.22" header="0.5" footer="0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Жилкомцентр</dc:creator>
  <cp:keywords/>
  <dc:description/>
  <cp:lastModifiedBy>Жилкомцентр</cp:lastModifiedBy>
  <cp:lastPrinted>2011-06-06T07:20:17Z</cp:lastPrinted>
  <dcterms:created xsi:type="dcterms:W3CDTF">2010-08-24T04:25:44Z</dcterms:created>
  <dcterms:modified xsi:type="dcterms:W3CDTF">2012-04-29T07:38:04Z</dcterms:modified>
  <cp:category/>
  <cp:version/>
  <cp:contentType/>
  <cp:contentStatus/>
</cp:coreProperties>
</file>